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defaultThemeVersion="124226"/>
  <mc:AlternateContent xmlns:mc="http://schemas.openxmlformats.org/markup-compatibility/2006">
    <mc:Choice Requires="x15">
      <x15ac:absPath xmlns:x15ac="http://schemas.microsoft.com/office/spreadsheetml/2010/11/ac" url="C:\Users\Dell\Documents\DGS LV Franken\Vorträge\Solarakademie Franken\2021\PV und Steuern\"/>
    </mc:Choice>
  </mc:AlternateContent>
  <xr:revisionPtr revIDLastSave="0" documentId="8_{CA05CEF6-428E-42EB-A991-EC2C0322E6B4}" xr6:coauthVersionLast="47" xr6:coauthVersionMax="47" xr10:uidLastSave="{00000000-0000-0000-0000-000000000000}"/>
  <bookViews>
    <workbookView xWindow="-108" yWindow="-108" windowWidth="23256" windowHeight="12576" activeTab="1" xr2:uid="{00000000-000D-0000-FFFF-FFFF00000000}"/>
  </bookViews>
  <sheets>
    <sheet name="Tabelle1" sheetId="9" r:id="rId1"/>
    <sheet name="Kalkulationstool" sheetId="7" r:id="rId2"/>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19" i="7" l="1"/>
  <c r="E19" i="7" s="1"/>
  <c r="F19" i="7" s="1"/>
  <c r="G19" i="7" s="1"/>
  <c r="H19" i="7" s="1"/>
  <c r="I19" i="7" s="1"/>
  <c r="J19" i="7" s="1"/>
  <c r="K19" i="7" s="1"/>
  <c r="L19" i="7" s="1"/>
  <c r="M19" i="7" s="1"/>
  <c r="N19" i="7" s="1"/>
  <c r="O19" i="7" s="1"/>
  <c r="P19" i="7" s="1"/>
  <c r="Q19" i="7" s="1"/>
  <c r="R19" i="7" s="1"/>
  <c r="S19" i="7" s="1"/>
  <c r="T19" i="7" s="1"/>
  <c r="U19" i="7" s="1"/>
  <c r="V19" i="7" s="1"/>
  <c r="W19" i="7" s="1"/>
  <c r="C40" i="7"/>
  <c r="D40" i="7" s="1"/>
  <c r="C29" i="7"/>
  <c r="D29" i="7" s="1"/>
  <c r="E29" i="7" s="1"/>
  <c r="F29" i="7" s="1"/>
  <c r="G29" i="7" s="1"/>
  <c r="H29" i="7" s="1"/>
  <c r="I29" i="7" s="1"/>
  <c r="J29" i="7" s="1"/>
  <c r="K29" i="7" s="1"/>
  <c r="L29" i="7" s="1"/>
  <c r="M29" i="7" s="1"/>
  <c r="N29" i="7" s="1"/>
  <c r="O29" i="7" s="1"/>
  <c r="P29" i="7" s="1"/>
  <c r="Q29" i="7" s="1"/>
  <c r="R29" i="7" s="1"/>
  <c r="S29" i="7" s="1"/>
  <c r="T29" i="7" s="1"/>
  <c r="U29" i="7" s="1"/>
  <c r="V29" i="7" s="1"/>
  <c r="W29" i="7" s="1"/>
  <c r="C28" i="7"/>
  <c r="D28" i="7" s="1"/>
  <c r="E28" i="7" s="1"/>
  <c r="W26" i="7"/>
  <c r="V26" i="7"/>
  <c r="U26" i="7"/>
  <c r="T26" i="7"/>
  <c r="S26" i="7"/>
  <c r="R26" i="7"/>
  <c r="Q26" i="7"/>
  <c r="P26" i="7"/>
  <c r="O26" i="7"/>
  <c r="N26" i="7"/>
  <c r="M26" i="7"/>
  <c r="L26" i="7"/>
  <c r="K26" i="7"/>
  <c r="J26" i="7"/>
  <c r="I26" i="7"/>
  <c r="H26" i="7"/>
  <c r="G26" i="7"/>
  <c r="F26" i="7"/>
  <c r="E26" i="7"/>
  <c r="D26" i="7"/>
  <c r="C26" i="7"/>
  <c r="B25" i="7"/>
  <c r="B21" i="7"/>
  <c r="D21" i="7" s="1"/>
  <c r="C25" i="7" l="1"/>
  <c r="D25" i="7"/>
  <c r="C21" i="7"/>
  <c r="E40" i="7"/>
  <c r="F28" i="7"/>
  <c r="E25" i="7"/>
  <c r="E21" i="7"/>
  <c r="C38" i="7" l="1"/>
  <c r="C22" i="7" s="1"/>
  <c r="C20" i="7" s="1"/>
  <c r="C32" i="7" s="1"/>
  <c r="C33" i="7" s="1"/>
  <c r="D38" i="7"/>
  <c r="D22" i="7" s="1"/>
  <c r="D20" i="7" s="1"/>
  <c r="D32" i="7" s="1"/>
  <c r="E38" i="7"/>
  <c r="E22" i="7" s="1"/>
  <c r="E20" i="7" s="1"/>
  <c r="E32" i="7" s="1"/>
  <c r="F40" i="7"/>
  <c r="F21" i="7"/>
  <c r="F25" i="7"/>
  <c r="G28" i="7"/>
  <c r="D33" i="7" l="1"/>
  <c r="E33" i="7" s="1"/>
  <c r="H28" i="7"/>
  <c r="G25" i="7"/>
  <c r="F38" i="7"/>
  <c r="F22" i="7" s="1"/>
  <c r="F20" i="7" s="1"/>
  <c r="F32" i="7" s="1"/>
  <c r="G40" i="7"/>
  <c r="G21" i="7"/>
  <c r="F33" i="7" l="1"/>
  <c r="H21" i="7"/>
  <c r="I28" i="7"/>
  <c r="H25" i="7"/>
  <c r="H40" i="7"/>
  <c r="G38" i="7"/>
  <c r="G22" i="7" s="1"/>
  <c r="G20" i="7" s="1"/>
  <c r="G32" i="7" s="1"/>
  <c r="G33" i="7" l="1"/>
  <c r="I40" i="7"/>
  <c r="H38" i="7"/>
  <c r="H22" i="7" s="1"/>
  <c r="H20" i="7" s="1"/>
  <c r="H32" i="7" s="1"/>
  <c r="I21" i="7"/>
  <c r="J28" i="7"/>
  <c r="I25" i="7"/>
  <c r="H33" i="7" l="1"/>
  <c r="J21" i="7"/>
  <c r="K28" i="7"/>
  <c r="J25" i="7"/>
  <c r="I38" i="7"/>
  <c r="I22" i="7" s="1"/>
  <c r="I20" i="7" s="1"/>
  <c r="I32" i="7" s="1"/>
  <c r="J40" i="7"/>
  <c r="I33" i="7" l="1"/>
  <c r="K21" i="7"/>
  <c r="K40" i="7"/>
  <c r="J38" i="7"/>
  <c r="J22" i="7" s="1"/>
  <c r="J20" i="7" s="1"/>
  <c r="J32" i="7" s="1"/>
  <c r="L28" i="7"/>
  <c r="K25" i="7"/>
  <c r="J33" i="7" l="1"/>
  <c r="M28" i="7"/>
  <c r="L25" i="7"/>
  <c r="L21" i="7"/>
  <c r="L40" i="7"/>
  <c r="K38" i="7"/>
  <c r="K22" i="7" s="1"/>
  <c r="K20" i="7" s="1"/>
  <c r="K32" i="7" s="1"/>
  <c r="K33" i="7" s="1"/>
  <c r="L38" i="7" l="1"/>
  <c r="L22" i="7" s="1"/>
  <c r="L20" i="7" s="1"/>
  <c r="L32" i="7" s="1"/>
  <c r="L33" i="7" s="1"/>
  <c r="M40" i="7"/>
  <c r="N28" i="7"/>
  <c r="M25" i="7"/>
  <c r="M21" i="7"/>
  <c r="N21" i="7" l="1"/>
  <c r="M38" i="7"/>
  <c r="M22" i="7" s="1"/>
  <c r="M20" i="7" s="1"/>
  <c r="M32" i="7" s="1"/>
  <c r="M33" i="7" s="1"/>
  <c r="N40" i="7"/>
  <c r="N25" i="7"/>
  <c r="O28" i="7"/>
  <c r="N38" i="7" l="1"/>
  <c r="N22" i="7" s="1"/>
  <c r="N20" i="7" s="1"/>
  <c r="N32" i="7" s="1"/>
  <c r="N33" i="7" s="1"/>
  <c r="O40" i="7"/>
  <c r="O21" i="7"/>
  <c r="P28" i="7"/>
  <c r="O25" i="7"/>
  <c r="Q28" i="7" l="1"/>
  <c r="P25" i="7"/>
  <c r="P40" i="7"/>
  <c r="O38" i="7"/>
  <c r="O22" i="7" s="1"/>
  <c r="O20" i="7" s="1"/>
  <c r="O32" i="7" s="1"/>
  <c r="O33" i="7" s="1"/>
  <c r="P21" i="7"/>
  <c r="R28" i="7" l="1"/>
  <c r="Q25" i="7"/>
  <c r="Q21" i="7"/>
  <c r="Q40" i="7"/>
  <c r="P38" i="7"/>
  <c r="P22" i="7" s="1"/>
  <c r="P20" i="7" s="1"/>
  <c r="P32" i="7" s="1"/>
  <c r="P33" i="7" s="1"/>
  <c r="R21" i="7" l="1"/>
  <c r="Q38" i="7"/>
  <c r="Q22" i="7" s="1"/>
  <c r="Q20" i="7" s="1"/>
  <c r="Q32" i="7" s="1"/>
  <c r="Q33" i="7" s="1"/>
  <c r="R40" i="7"/>
  <c r="S28" i="7"/>
  <c r="R25" i="7"/>
  <c r="T28" i="7" l="1"/>
  <c r="S25" i="7"/>
  <c r="S21" i="7"/>
  <c r="S40" i="7"/>
  <c r="R38" i="7"/>
  <c r="R22" i="7" s="1"/>
  <c r="R20" i="7" s="1"/>
  <c r="R32" i="7" s="1"/>
  <c r="R33" i="7" s="1"/>
  <c r="T40" i="7" l="1"/>
  <c r="S38" i="7"/>
  <c r="S22" i="7" s="1"/>
  <c r="S20" i="7" s="1"/>
  <c r="S32" i="7" s="1"/>
  <c r="S33" i="7" s="1"/>
  <c r="U28" i="7"/>
  <c r="T25" i="7"/>
  <c r="T21" i="7"/>
  <c r="U21" i="7" l="1"/>
  <c r="T38" i="7"/>
  <c r="T22" i="7" s="1"/>
  <c r="T20" i="7" s="1"/>
  <c r="T32" i="7" s="1"/>
  <c r="T33" i="7" s="1"/>
  <c r="U40" i="7"/>
  <c r="V28" i="7"/>
  <c r="U25" i="7"/>
  <c r="V21" i="7" l="1"/>
  <c r="V25" i="7"/>
  <c r="W28" i="7"/>
  <c r="W25" i="7" s="1"/>
  <c r="U38" i="7"/>
  <c r="U22" i="7" s="1"/>
  <c r="U20" i="7" s="1"/>
  <c r="U32" i="7" s="1"/>
  <c r="U33" i="7" s="1"/>
  <c r="V40" i="7"/>
  <c r="W21" i="7" l="1"/>
  <c r="V38" i="7"/>
  <c r="V22" i="7" s="1"/>
  <c r="V20" i="7" s="1"/>
  <c r="V32" i="7" s="1"/>
  <c r="V33" i="7" s="1"/>
  <c r="W40" i="7"/>
  <c r="W38" i="7" s="1"/>
  <c r="W22" i="7" s="1"/>
  <c r="W20" i="7" l="1"/>
  <c r="W32" i="7" s="1"/>
  <c r="W33" i="7" s="1"/>
  <c r="G5" i="7" s="1"/>
</calcChain>
</file>

<file path=xl/sharedStrings.xml><?xml version="1.0" encoding="utf-8"?>
<sst xmlns="http://schemas.openxmlformats.org/spreadsheetml/2006/main" count="46" uniqueCount="42">
  <si>
    <t>Einnahmen</t>
  </si>
  <si>
    <t>Ausgaben</t>
  </si>
  <si>
    <t>Einspeisevergütung</t>
  </si>
  <si>
    <t>Privater Eigenverbrauch</t>
  </si>
  <si>
    <t>Abschreibung</t>
  </si>
  <si>
    <t>%</t>
  </si>
  <si>
    <t>kWh/kWp</t>
  </si>
  <si>
    <t>Installierte Leistung</t>
  </si>
  <si>
    <t>kWp</t>
  </si>
  <si>
    <t>jährlich</t>
  </si>
  <si>
    <t>Verluste Speicherung</t>
  </si>
  <si>
    <t>Eurocent</t>
  </si>
  <si>
    <t>Bemessungsgrundlage Privatentnahme</t>
  </si>
  <si>
    <t>Inflation Betriebskosten</t>
  </si>
  <si>
    <t>Betriebskosten (inflationierend)</t>
  </si>
  <si>
    <t>Gewinn / Verlust</t>
  </si>
  <si>
    <t>aufsummiert</t>
  </si>
  <si>
    <t>Prognoserechnung für Finanzamt</t>
  </si>
  <si>
    <t>Wertermittlung privater Eigenverbrauch</t>
  </si>
  <si>
    <t>Wartung u. Reparaturen (inflationierend)</t>
  </si>
  <si>
    <t>Nebenrechnung:</t>
  </si>
  <si>
    <t>Betriebs- und Steuerjahr</t>
  </si>
  <si>
    <t>Anteil Überschusseinspeisung ins Netz</t>
  </si>
  <si>
    <t>Degression Ertrag jährlich</t>
  </si>
  <si>
    <t>Jahresertrag zu Beginn</t>
  </si>
  <si>
    <t>Übernahme ins Privatvermögen</t>
  </si>
  <si>
    <t>Inbetriebnahmemonat (als Zahl)</t>
  </si>
  <si>
    <t>jährliche Steigerung Bemessungsgrundlage</t>
  </si>
  <si>
    <t>Cent</t>
  </si>
  <si>
    <t>Jahresertrag</t>
  </si>
  <si>
    <t>(grün: Eingabefelder)</t>
  </si>
  <si>
    <r>
      <rPr>
        <b/>
        <sz val="12"/>
        <color theme="1"/>
        <rFont val="Calibri"/>
        <family val="2"/>
        <scheme val="minor"/>
      </rPr>
      <t>Photovoltaik: Tipps für die Steuererklärung</t>
    </r>
    <r>
      <rPr>
        <sz val="12"/>
        <color theme="1"/>
        <rFont val="Calibri"/>
        <family val="2"/>
        <scheme val="minor"/>
      </rPr>
      <t xml:space="preserve">
Wer zuhause Solarstrom erzeugt und ins Netz einspeist, kann steuerlich zum Unternehmer werden. Besonders der Eigenverbrauch und die Batteriespeicher werfen jetzt neue rechtliche Fragen auf. Selbst Verbände und Fachmedien verbreiten oft widersprüchliche Empfehlungen. 
Der unabhängige Photovoltaik-Experte Thomas Seltmann gibt aktuelle Informationen und Tipps für die Steuererklärung. Mit der richtigen Strategie kann eine Photovoltaikanlage nämlich erheblich Steuern sparen. Aber Seltmann gibt auch Tipps, wie sich zusätzlicher Aufwand mit dem Steuerkram reduzieren lässt.
Er hat dazu bei Behörden, Steuerberatern und Juristen akribisch recherchiert und zeigt ganz praktisch, was zu tun ist und wo die Tücken der Paragrafen lauern. Seltmann zeigt auf, das Betreiber selbst tun können und wann ein Steuerberater notwendig wird.</t>
    </r>
  </si>
  <si>
    <t>Vorträge, Workshops und Seminare zu Steuerfragen bei Photovoltaikanlagen - für Anlagenbetreiber, Fachberater, Vertrieb und Service.</t>
  </si>
  <si>
    <r>
      <rPr>
        <b/>
        <sz val="12"/>
        <color theme="1"/>
        <rFont val="Calibri"/>
        <family val="2"/>
        <scheme val="minor"/>
      </rPr>
      <t>Über Thomas Seltmann:</t>
    </r>
    <r>
      <rPr>
        <sz val="12"/>
        <color theme="1"/>
        <rFont val="Calibri"/>
        <family val="2"/>
        <scheme val="minor"/>
      </rPr>
      <t xml:space="preserve">
Unabhängiger Experte und Autor für Photovoltaik. Autor des Ratgeber-Bestsellers der Stiftung-Warentest „Photovoltaik – Solarstrom vom Dach“. Mitgründer und Beirat des Deutschen Solarbetreiber-Club e.V. (DSC). Beschäftigt sich seit mehr als zwanzig Jahren mit technischen, wirtschaftlichen und rechtlichen Fragen bei Solarstromanlagen – vom Steuerrecht bis zur Stromlieferung.</t>
    </r>
  </si>
  <si>
    <t>Finanzierungskosten*</t>
  </si>
  <si>
    <t>* Finanzierungskosten bitte aus dem Tilgungsplan entnehmen und Werte hier eintragen</t>
  </si>
  <si>
    <t>Startjahr</t>
  </si>
  <si>
    <t>Cent (Anfangswert, Selbstkosten; ggf. anderen Wert eintragen)</t>
  </si>
  <si>
    <t>Investitionskosten</t>
  </si>
  <si>
    <t>Ergebnis:</t>
  </si>
  <si>
    <t>© 2015-2019
Hinweise und Fragen bitte an:
Thomas Seltmann
ts@poliko.de
photovoltaikratgeber.info</t>
  </si>
  <si>
    <t>Stand: 1.4.2019
Dieses Kalkulationstool ersetzt nicht die fachkundige Beratung durch eine steuerrechtlich versierte Person. Keine Haftung für Folgen aus der Nutzung.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</si>
</sst>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164" formatCode="#,##0\ &quot;€&quot;"/>
  </numFmts>
  <fonts count="8" x14ac:knownFonts="1">
    <font>
      <sz val="11"/>
      <color theme="1"/>
      <name val="Calibri"/>
      <family val="2"/>
      <scheme val="minor"/>
    </font>
    <font>
      <b/>
      <sz val="11"/>
      <color theme="1"/>
      <name val="Calibri"/>
      <family val="2"/>
      <scheme val="minor"/>
    </font>
    <font>
      <sz val="20"/>
      <color theme="1"/>
      <name val="Calibri"/>
      <family val="2"/>
      <scheme val="minor"/>
    </font>
    <font>
      <sz val="8"/>
      <color theme="1"/>
      <name val="Calibri"/>
      <family val="2"/>
      <scheme val="minor"/>
    </font>
    <font>
      <sz val="11"/>
      <color theme="0" tint="-0.34998626667073579"/>
      <name val="Calibri"/>
      <family val="2"/>
      <scheme val="minor"/>
    </font>
    <font>
      <i/>
      <sz val="11"/>
      <color rgb="FFFF0000"/>
      <name val="Calibri"/>
      <family val="2"/>
      <scheme val="minor"/>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1">
    <border>
      <left/>
      <right/>
      <top/>
      <bottom/>
      <diagonal/>
    </border>
  </borders>
  <cellStyleXfs count="1">
    <xf numFmtId="0" fontId="0" fillId="0" borderId="0"/>
  </cellStyleXfs>
  <cellXfs count="35">
    <xf numFmtId="0" fontId="0" fillId="0" borderId="0" xfId="0"/>
    <xf numFmtId="164" fontId="0" fillId="0" borderId="0" xfId="0" applyNumberFormat="1"/>
    <xf numFmtId="0" fontId="1" fillId="0" borderId="0" xfId="0" applyFont="1"/>
    <xf numFmtId="0" fontId="0" fillId="0" borderId="0" xfId="0" applyAlignment="1">
      <alignment vertical="top"/>
    </xf>
    <xf numFmtId="164" fontId="1" fillId="0" borderId="0" xfId="0" applyNumberFormat="1" applyFont="1"/>
    <xf numFmtId="0" fontId="2" fillId="0" borderId="0" xfId="0" applyFont="1"/>
    <xf numFmtId="164" fontId="0" fillId="0" borderId="0" xfId="0" applyNumberFormat="1" applyFill="1"/>
    <xf numFmtId="164" fontId="3" fillId="0" borderId="0" xfId="0" applyNumberFormat="1" applyFont="1"/>
    <xf numFmtId="0" fontId="0" fillId="0" borderId="0" xfId="0" applyFill="1"/>
    <xf numFmtId="0" fontId="0" fillId="0" borderId="0" xfId="0" applyAlignment="1">
      <alignment horizontal="right" vertical="top"/>
    </xf>
    <xf numFmtId="0" fontId="1" fillId="0" borderId="0" xfId="0" applyFont="1" applyAlignment="1">
      <alignment vertical="top"/>
    </xf>
    <xf numFmtId="6" fontId="1" fillId="0" borderId="0" xfId="0" applyNumberFormat="1" applyFont="1"/>
    <xf numFmtId="6" fontId="0" fillId="0" borderId="0" xfId="0" applyNumberFormat="1"/>
    <xf numFmtId="0" fontId="4" fillId="0" borderId="0" xfId="0" applyFont="1"/>
    <xf numFmtId="164" fontId="4" fillId="0" borderId="0" xfId="0" applyNumberFormat="1" applyFont="1"/>
    <xf numFmtId="6" fontId="0" fillId="0" borderId="0" xfId="0" applyNumberFormat="1" applyFill="1"/>
    <xf numFmtId="0" fontId="5" fillId="0" borderId="0" xfId="0" applyFont="1"/>
    <xf numFmtId="164" fontId="1" fillId="0" borderId="0" xfId="0" applyNumberFormat="1" applyFont="1" applyFill="1"/>
    <xf numFmtId="164" fontId="0" fillId="3" borderId="0" xfId="0" applyNumberFormat="1" applyFill="1"/>
    <xf numFmtId="0" fontId="0" fillId="3" borderId="0" xfId="0" applyFill="1"/>
    <xf numFmtId="1" fontId="0" fillId="3" borderId="0" xfId="0" applyNumberFormat="1" applyFill="1"/>
    <xf numFmtId="0" fontId="3" fillId="3" borderId="0" xfId="0" applyFont="1" applyFill="1"/>
    <xf numFmtId="0" fontId="0" fillId="0" borderId="0" xfId="0" applyFill="1" applyAlignment="1">
      <alignment horizontal="left" vertical="top" wrapText="1"/>
    </xf>
    <xf numFmtId="0" fontId="6" fillId="0" borderId="0" xfId="0" applyFont="1"/>
    <xf numFmtId="0" fontId="6" fillId="0" borderId="0" xfId="0" applyFont="1" applyAlignment="1">
      <alignment vertical="top" wrapText="1"/>
    </xf>
    <xf numFmtId="0" fontId="7" fillId="0" borderId="0" xfId="0" applyFont="1" applyAlignment="1">
      <alignment vertical="top" wrapText="1"/>
    </xf>
    <xf numFmtId="0" fontId="7" fillId="0" borderId="0" xfId="0" applyFont="1" applyAlignment="1">
      <alignment horizontal="left" vertical="top" wrapText="1"/>
    </xf>
    <xf numFmtId="0" fontId="6" fillId="0" borderId="0" xfId="0" applyFont="1" applyAlignment="1">
      <alignment wrapText="1"/>
    </xf>
    <xf numFmtId="164" fontId="0" fillId="2" borderId="0" xfId="0" applyNumberFormat="1" applyFill="1"/>
    <xf numFmtId="0" fontId="0" fillId="2" borderId="0" xfId="0" applyFill="1" applyAlignment="1">
      <alignment wrapText="1"/>
    </xf>
    <xf numFmtId="6" fontId="0" fillId="4" borderId="0" xfId="0" applyNumberFormat="1" applyFill="1"/>
    <xf numFmtId="2" fontId="0" fillId="3" borderId="0" xfId="0" applyNumberFormat="1" applyFill="1"/>
    <xf numFmtId="0" fontId="0" fillId="2" borderId="0" xfId="0" applyFill="1"/>
    <xf numFmtId="6" fontId="0" fillId="2" borderId="0" xfId="0" applyNumberFormat="1" applyFill="1"/>
    <xf numFmtId="0" fontId="0" fillId="0" borderId="0" xfId="0" applyFill="1" applyAlignment="1">
      <alignment horizontal="left" vertical="top"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B9"/>
  <sheetViews>
    <sheetView workbookViewId="0"/>
  </sheetViews>
  <sheetFormatPr baseColWidth="10" defaultColWidth="11.44140625" defaultRowHeight="15.6" x14ac:dyDescent="0.3"/>
  <cols>
    <col min="1" max="1" width="11.44140625" style="23"/>
    <col min="2" max="2" width="59.33203125" style="23" customWidth="1"/>
    <col min="3" max="16384" width="11.44140625" style="23"/>
  </cols>
  <sheetData>
    <row r="3" spans="2:2" ht="78" x14ac:dyDescent="0.3">
      <c r="B3" s="26" t="s">
        <v>40</v>
      </c>
    </row>
    <row r="5" spans="2:2" ht="62.4" x14ac:dyDescent="0.3">
      <c r="B5" s="27" t="s">
        <v>41</v>
      </c>
    </row>
    <row r="7" spans="2:2" ht="62.25" customHeight="1" x14ac:dyDescent="0.3">
      <c r="B7" s="25" t="s">
        <v>32</v>
      </c>
    </row>
    <row r="8" spans="2:2" ht="335.25" customHeight="1" x14ac:dyDescent="0.3">
      <c r="B8" s="24" t="s">
        <v>31</v>
      </c>
    </row>
    <row r="9" spans="2:2" ht="144.75" customHeight="1" x14ac:dyDescent="0.3">
      <c r="B9" s="24" t="s">
        <v>33</v>
      </c>
    </row>
  </sheetData>
  <pageMargins left="0.7" right="0.7" top="0.78740157499999996" bottom="0.78740157499999996"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B40"/>
  <sheetViews>
    <sheetView tabSelected="1" zoomScaleNormal="100" workbookViewId="0">
      <selection activeCell="O15" sqref="O15"/>
    </sheetView>
  </sheetViews>
  <sheetFormatPr baseColWidth="10" defaultRowHeight="14.4" x14ac:dyDescent="0.3"/>
  <cols>
    <col min="1" max="1" width="43.33203125" customWidth="1"/>
    <col min="2" max="2" width="15.33203125" customWidth="1"/>
    <col min="3" max="24" width="8" customWidth="1"/>
    <col min="25" max="25" width="1.33203125" customWidth="1"/>
  </cols>
  <sheetData>
    <row r="2" spans="1:7" x14ac:dyDescent="0.3">
      <c r="E2" s="16"/>
    </row>
    <row r="3" spans="1:7" ht="25.8" x14ac:dyDescent="0.5">
      <c r="A3" s="5" t="s">
        <v>17</v>
      </c>
    </row>
    <row r="4" spans="1:7" x14ac:dyDescent="0.3">
      <c r="B4" s="21" t="s">
        <v>30</v>
      </c>
    </row>
    <row r="5" spans="1:7" x14ac:dyDescent="0.3">
      <c r="A5" t="s">
        <v>38</v>
      </c>
      <c r="B5" s="18">
        <v>18000</v>
      </c>
      <c r="E5" s="28" t="s">
        <v>39</v>
      </c>
      <c r="F5" s="32"/>
      <c r="G5" s="33">
        <f>W33</f>
        <v>3982.7726235341706</v>
      </c>
    </row>
    <row r="6" spans="1:7" x14ac:dyDescent="0.3">
      <c r="A6" t="s">
        <v>24</v>
      </c>
      <c r="B6" s="19">
        <v>950</v>
      </c>
      <c r="C6" t="s">
        <v>6</v>
      </c>
      <c r="E6" s="6"/>
      <c r="F6" s="8"/>
      <c r="G6" s="8"/>
    </row>
    <row r="7" spans="1:7" x14ac:dyDescent="0.3">
      <c r="A7" t="s">
        <v>23</v>
      </c>
      <c r="B7" s="31">
        <v>0.3</v>
      </c>
      <c r="C7" t="s">
        <v>5</v>
      </c>
    </row>
    <row r="8" spans="1:7" x14ac:dyDescent="0.3">
      <c r="A8" t="s">
        <v>7</v>
      </c>
      <c r="B8" s="19">
        <v>15</v>
      </c>
      <c r="C8" t="s">
        <v>8</v>
      </c>
    </row>
    <row r="9" spans="1:7" x14ac:dyDescent="0.3">
      <c r="A9" t="s">
        <v>2</v>
      </c>
      <c r="B9" s="31">
        <v>7.03</v>
      </c>
      <c r="C9" t="s">
        <v>11</v>
      </c>
    </row>
    <row r="10" spans="1:7" x14ac:dyDescent="0.3">
      <c r="A10" t="s">
        <v>26</v>
      </c>
      <c r="B10" s="20">
        <v>11</v>
      </c>
    </row>
    <row r="11" spans="1:7" x14ac:dyDescent="0.3">
      <c r="A11" t="s">
        <v>22</v>
      </c>
      <c r="B11" s="19">
        <v>78</v>
      </c>
      <c r="C11" t="s">
        <v>5</v>
      </c>
    </row>
    <row r="12" spans="1:7" x14ac:dyDescent="0.3">
      <c r="A12" t="s">
        <v>10</v>
      </c>
      <c r="B12" s="19">
        <v>0</v>
      </c>
      <c r="C12" t="s">
        <v>5</v>
      </c>
    </row>
    <row r="13" spans="1:7" x14ac:dyDescent="0.3">
      <c r="A13" t="s">
        <v>12</v>
      </c>
      <c r="B13" s="31">
        <v>20</v>
      </c>
      <c r="C13" t="s">
        <v>37</v>
      </c>
    </row>
    <row r="14" spans="1:7" x14ac:dyDescent="0.3">
      <c r="A14" t="s">
        <v>27</v>
      </c>
      <c r="B14" s="19">
        <v>0</v>
      </c>
      <c r="C14" t="s">
        <v>28</v>
      </c>
    </row>
    <row r="15" spans="1:7" x14ac:dyDescent="0.3">
      <c r="A15" t="s">
        <v>13</v>
      </c>
      <c r="B15" s="19">
        <v>1</v>
      </c>
      <c r="C15" t="s">
        <v>5</v>
      </c>
    </row>
    <row r="16" spans="1:7" x14ac:dyDescent="0.3">
      <c r="A16" t="s">
        <v>36</v>
      </c>
      <c r="B16" s="19">
        <v>2021</v>
      </c>
    </row>
    <row r="18" spans="1:28" x14ac:dyDescent="0.3">
      <c r="C18">
        <v>1</v>
      </c>
      <c r="D18">
        <v>2</v>
      </c>
      <c r="E18">
        <v>3</v>
      </c>
      <c r="F18">
        <v>4</v>
      </c>
      <c r="G18">
        <v>5</v>
      </c>
      <c r="H18">
        <v>6</v>
      </c>
      <c r="I18">
        <v>7</v>
      </c>
      <c r="J18">
        <v>8</v>
      </c>
      <c r="K18">
        <v>9</v>
      </c>
      <c r="L18">
        <v>10</v>
      </c>
      <c r="M18">
        <v>11</v>
      </c>
      <c r="N18">
        <v>12</v>
      </c>
      <c r="O18">
        <v>13</v>
      </c>
      <c r="P18">
        <v>14</v>
      </c>
      <c r="Q18">
        <v>15</v>
      </c>
      <c r="R18">
        <v>16</v>
      </c>
      <c r="S18">
        <v>17</v>
      </c>
      <c r="T18">
        <v>18</v>
      </c>
      <c r="U18">
        <v>19</v>
      </c>
      <c r="V18">
        <v>20</v>
      </c>
      <c r="W18">
        <v>21</v>
      </c>
    </row>
    <row r="19" spans="1:28" x14ac:dyDescent="0.3">
      <c r="A19" s="3"/>
      <c r="B19" s="9" t="s">
        <v>9</v>
      </c>
      <c r="C19" s="10">
        <v>2021</v>
      </c>
      <c r="D19" s="10">
        <f>C19+1</f>
        <v>2022</v>
      </c>
      <c r="E19" s="10">
        <f t="shared" ref="E19:W19" si="0">D19+1</f>
        <v>2023</v>
      </c>
      <c r="F19" s="10">
        <f t="shared" si="0"/>
        <v>2024</v>
      </c>
      <c r="G19" s="10">
        <f t="shared" si="0"/>
        <v>2025</v>
      </c>
      <c r="H19" s="10">
        <f t="shared" si="0"/>
        <v>2026</v>
      </c>
      <c r="I19" s="10">
        <f t="shared" si="0"/>
        <v>2027</v>
      </c>
      <c r="J19" s="10">
        <f t="shared" si="0"/>
        <v>2028</v>
      </c>
      <c r="K19" s="10">
        <f t="shared" si="0"/>
        <v>2029</v>
      </c>
      <c r="L19" s="10">
        <f t="shared" si="0"/>
        <v>2030</v>
      </c>
      <c r="M19" s="10">
        <f t="shared" si="0"/>
        <v>2031</v>
      </c>
      <c r="N19" s="10">
        <f t="shared" si="0"/>
        <v>2032</v>
      </c>
      <c r="O19" s="10">
        <f t="shared" si="0"/>
        <v>2033</v>
      </c>
      <c r="P19" s="10">
        <f t="shared" si="0"/>
        <v>2034</v>
      </c>
      <c r="Q19" s="10">
        <f t="shared" si="0"/>
        <v>2035</v>
      </c>
      <c r="R19" s="10">
        <f t="shared" si="0"/>
        <v>2036</v>
      </c>
      <c r="S19" s="10">
        <f t="shared" si="0"/>
        <v>2037</v>
      </c>
      <c r="T19" s="10">
        <f t="shared" si="0"/>
        <v>2038</v>
      </c>
      <c r="U19" s="10">
        <f t="shared" si="0"/>
        <v>2039</v>
      </c>
      <c r="V19" s="10">
        <f t="shared" si="0"/>
        <v>2040</v>
      </c>
      <c r="W19" s="10">
        <f t="shared" si="0"/>
        <v>2041</v>
      </c>
      <c r="X19" s="10"/>
    </row>
    <row r="20" spans="1:28" ht="32.25" customHeight="1" x14ac:dyDescent="0.3">
      <c r="A20" s="2" t="s">
        <v>0</v>
      </c>
      <c r="B20" s="4"/>
      <c r="C20" s="4">
        <f>SUM(C21:C22)</f>
        <v>508.05762500000003</v>
      </c>
      <c r="D20" s="4">
        <f t="shared" ref="D20:W20" si="1">SUM(D21:D22)</f>
        <v>1406.5035</v>
      </c>
      <c r="E20" s="4">
        <f t="shared" si="1"/>
        <v>1402.2839895</v>
      </c>
      <c r="F20" s="4">
        <f t="shared" si="1"/>
        <v>1398.0771375315001</v>
      </c>
      <c r="G20" s="4">
        <f t="shared" si="1"/>
        <v>1393.8829061189056</v>
      </c>
      <c r="H20" s="4">
        <f t="shared" si="1"/>
        <v>1389.7012574005489</v>
      </c>
      <c r="I20" s="4">
        <f t="shared" si="1"/>
        <v>1385.5321536283473</v>
      </c>
      <c r="J20" s="4">
        <f t="shared" si="1"/>
        <v>1381.3755571674624</v>
      </c>
      <c r="K20" s="4">
        <f t="shared" si="1"/>
        <v>1377.23143049596</v>
      </c>
      <c r="L20" s="4">
        <f t="shared" si="1"/>
        <v>1373.099736204472</v>
      </c>
      <c r="M20" s="4">
        <f t="shared" si="1"/>
        <v>1368.9804369958588</v>
      </c>
      <c r="N20" s="4">
        <f t="shared" si="1"/>
        <v>1364.8734956848712</v>
      </c>
      <c r="O20" s="4">
        <f t="shared" si="1"/>
        <v>1360.7788751978164</v>
      </c>
      <c r="P20" s="4">
        <f t="shared" si="1"/>
        <v>1356.6965385722228</v>
      </c>
      <c r="Q20" s="4">
        <f t="shared" si="1"/>
        <v>1352.6264489565062</v>
      </c>
      <c r="R20" s="4">
        <f t="shared" si="1"/>
        <v>1348.5685696096368</v>
      </c>
      <c r="S20" s="4">
        <f t="shared" si="1"/>
        <v>1344.5228639008078</v>
      </c>
      <c r="T20" s="4">
        <f t="shared" si="1"/>
        <v>1340.4892953091055</v>
      </c>
      <c r="U20" s="4">
        <f t="shared" si="1"/>
        <v>1336.4678274231783</v>
      </c>
      <c r="V20" s="4">
        <f t="shared" si="1"/>
        <v>1332.4584239409087</v>
      </c>
      <c r="W20" s="4">
        <f t="shared" si="1"/>
        <v>1328.461048669086</v>
      </c>
      <c r="X20" s="17"/>
      <c r="Z20" s="34"/>
      <c r="AA20" s="34"/>
      <c r="AB20" s="34"/>
    </row>
    <row r="21" spans="1:28" x14ac:dyDescent="0.3">
      <c r="A21" t="s">
        <v>2</v>
      </c>
      <c r="B21" s="1">
        <f>B6*(B11/100)*(B9/100)*B8</f>
        <v>781.3845</v>
      </c>
      <c r="C21" s="1">
        <f>B21*(7/12)</f>
        <v>455.80762500000003</v>
      </c>
      <c r="D21" s="1">
        <f>B21</f>
        <v>781.3845</v>
      </c>
      <c r="E21" s="1">
        <f>D21*(1-($B$7/100))</f>
        <v>779.04034650000006</v>
      </c>
      <c r="F21" s="1">
        <f t="shared" ref="F21:W21" si="2">E21*(1-($B$7/100))</f>
        <v>776.70322546050011</v>
      </c>
      <c r="G21" s="1">
        <f t="shared" si="2"/>
        <v>774.37311578411857</v>
      </c>
      <c r="H21" s="1">
        <f t="shared" si="2"/>
        <v>772.04999643676626</v>
      </c>
      <c r="I21" s="1">
        <f t="shared" si="2"/>
        <v>769.73384644745602</v>
      </c>
      <c r="J21" s="1">
        <f t="shared" si="2"/>
        <v>767.42464490811369</v>
      </c>
      <c r="K21" s="1">
        <f t="shared" si="2"/>
        <v>765.12237097338937</v>
      </c>
      <c r="L21" s="1">
        <f t="shared" si="2"/>
        <v>762.82700386046918</v>
      </c>
      <c r="M21" s="1">
        <f t="shared" si="2"/>
        <v>760.53852284888774</v>
      </c>
      <c r="N21" s="1">
        <f t="shared" si="2"/>
        <v>758.25690728034112</v>
      </c>
      <c r="O21" s="1">
        <f t="shared" si="2"/>
        <v>755.98213655850009</v>
      </c>
      <c r="P21" s="1">
        <f t="shared" si="2"/>
        <v>753.71419014882463</v>
      </c>
      <c r="Q21" s="1">
        <f t="shared" si="2"/>
        <v>751.45304757837812</v>
      </c>
      <c r="R21" s="1">
        <f t="shared" si="2"/>
        <v>749.19868843564302</v>
      </c>
      <c r="S21" s="1">
        <f t="shared" si="2"/>
        <v>746.95109237033614</v>
      </c>
      <c r="T21" s="1">
        <f t="shared" si="2"/>
        <v>744.71023909322514</v>
      </c>
      <c r="U21" s="1">
        <f t="shared" si="2"/>
        <v>742.4761083759455</v>
      </c>
      <c r="V21" s="1">
        <f t="shared" si="2"/>
        <v>740.24868005081771</v>
      </c>
      <c r="W21" s="1">
        <f t="shared" si="2"/>
        <v>738.02793401066526</v>
      </c>
      <c r="X21" s="1"/>
      <c r="Z21" s="34"/>
      <c r="AA21" s="34"/>
      <c r="AB21" s="34"/>
    </row>
    <row r="22" spans="1:28" x14ac:dyDescent="0.3">
      <c r="A22" t="s">
        <v>3</v>
      </c>
      <c r="B22" s="1"/>
      <c r="C22" s="1">
        <f>C38</f>
        <v>52.25</v>
      </c>
      <c r="D22" s="1">
        <f t="shared" ref="D22:W22" si="3">D38</f>
        <v>625.11900000000003</v>
      </c>
      <c r="E22" s="1">
        <f t="shared" si="3"/>
        <v>623.24364299999991</v>
      </c>
      <c r="F22" s="1">
        <f t="shared" si="3"/>
        <v>621.37391207099995</v>
      </c>
      <c r="G22" s="1">
        <f t="shared" si="3"/>
        <v>619.509790334787</v>
      </c>
      <c r="H22" s="1">
        <f t="shared" si="3"/>
        <v>617.65126096378253</v>
      </c>
      <c r="I22" s="1">
        <f t="shared" si="3"/>
        <v>615.79830718089124</v>
      </c>
      <c r="J22" s="1">
        <f t="shared" si="3"/>
        <v>613.95091225934857</v>
      </c>
      <c r="K22" s="1">
        <f t="shared" si="3"/>
        <v>612.10905952257053</v>
      </c>
      <c r="L22" s="1">
        <f t="shared" si="3"/>
        <v>610.27273234400286</v>
      </c>
      <c r="M22" s="1">
        <f t="shared" si="3"/>
        <v>608.44191414697093</v>
      </c>
      <c r="N22" s="1">
        <f t="shared" si="3"/>
        <v>606.61658840452992</v>
      </c>
      <c r="O22" s="1">
        <f t="shared" si="3"/>
        <v>604.79673863931635</v>
      </c>
      <c r="P22" s="1">
        <f t="shared" si="3"/>
        <v>602.98234842339832</v>
      </c>
      <c r="Q22" s="1">
        <f t="shared" si="3"/>
        <v>601.17340137812812</v>
      </c>
      <c r="R22" s="1">
        <f t="shared" si="3"/>
        <v>599.3698811739938</v>
      </c>
      <c r="S22" s="1">
        <f t="shared" si="3"/>
        <v>597.57177153047178</v>
      </c>
      <c r="T22" s="1">
        <f t="shared" si="3"/>
        <v>595.77905621588036</v>
      </c>
      <c r="U22" s="1">
        <f t="shared" si="3"/>
        <v>593.99171904723278</v>
      </c>
      <c r="V22" s="1">
        <f t="shared" si="3"/>
        <v>592.20974389009109</v>
      </c>
      <c r="W22" s="1">
        <f t="shared" si="3"/>
        <v>590.43311465842078</v>
      </c>
      <c r="X22" s="1"/>
      <c r="Z22" s="34"/>
      <c r="AA22" s="34"/>
      <c r="AB22" s="34"/>
    </row>
    <row r="23" spans="1:28" x14ac:dyDescent="0.3">
      <c r="A23" t="s">
        <v>25</v>
      </c>
      <c r="B23" s="1"/>
      <c r="C23" s="1"/>
      <c r="D23" s="1"/>
      <c r="E23" s="1"/>
      <c r="F23" s="1"/>
      <c r="G23" s="1"/>
      <c r="H23" s="1"/>
      <c r="I23" s="1"/>
      <c r="J23" s="1"/>
      <c r="K23" s="1"/>
      <c r="L23" s="1"/>
      <c r="M23" s="1"/>
      <c r="N23" s="1"/>
      <c r="O23" s="1"/>
      <c r="P23" s="1"/>
      <c r="Q23" s="1"/>
      <c r="R23" s="1"/>
      <c r="S23" s="1"/>
      <c r="T23" s="1"/>
      <c r="U23" s="1"/>
      <c r="V23" s="1"/>
      <c r="W23" s="1"/>
      <c r="X23" s="1"/>
      <c r="Z23" s="34"/>
      <c r="AA23" s="34"/>
      <c r="AB23" s="34"/>
    </row>
    <row r="24" spans="1:28" x14ac:dyDescent="0.3">
      <c r="B24" s="1"/>
      <c r="C24" s="1"/>
      <c r="D24" s="1"/>
      <c r="E24" s="1"/>
      <c r="F24" s="1"/>
      <c r="G24" s="1"/>
      <c r="H24" s="1"/>
      <c r="I24" s="1"/>
      <c r="J24" s="1"/>
      <c r="K24" s="1"/>
      <c r="L24" s="1"/>
      <c r="M24" s="1"/>
      <c r="N24" s="1"/>
      <c r="O24" s="1"/>
      <c r="P24" s="1"/>
      <c r="Q24" s="1"/>
      <c r="R24" s="1"/>
      <c r="S24" s="1"/>
      <c r="T24" s="1"/>
      <c r="U24" s="1"/>
      <c r="V24" s="1"/>
      <c r="W24" s="1"/>
      <c r="Z24" s="34"/>
      <c r="AA24" s="34"/>
      <c r="AB24" s="34"/>
    </row>
    <row r="25" spans="1:28" x14ac:dyDescent="0.3">
      <c r="A25" s="2" t="s">
        <v>1</v>
      </c>
      <c r="B25" s="4">
        <f>SUM(B28:B30)</f>
        <v>250</v>
      </c>
      <c r="C25" s="4">
        <f>SUM(C26:C30)</f>
        <v>402.5</v>
      </c>
      <c r="D25" s="4">
        <f t="shared" ref="D25:W25" si="4">SUM(D26:D30)</f>
        <v>1155.0250000000001</v>
      </c>
      <c r="E25" s="4">
        <f t="shared" si="4"/>
        <v>1157.5752499999999</v>
      </c>
      <c r="F25" s="4">
        <f t="shared" si="4"/>
        <v>1160.1510024999998</v>
      </c>
      <c r="G25" s="4">
        <f t="shared" si="4"/>
        <v>1162.7525125249999</v>
      </c>
      <c r="H25" s="4">
        <f t="shared" si="4"/>
        <v>1165.38003765025</v>
      </c>
      <c r="I25" s="4">
        <f t="shared" si="4"/>
        <v>1168.0338380267526</v>
      </c>
      <c r="J25" s="4">
        <f t="shared" si="4"/>
        <v>1170.7141764070202</v>
      </c>
      <c r="K25" s="4">
        <f t="shared" si="4"/>
        <v>1173.4213181710902</v>
      </c>
      <c r="L25" s="4">
        <f t="shared" si="4"/>
        <v>1176.1555313528011</v>
      </c>
      <c r="M25" s="4">
        <f t="shared" si="4"/>
        <v>1178.9170866663289</v>
      </c>
      <c r="N25" s="4">
        <f t="shared" si="4"/>
        <v>1181.7062575329924</v>
      </c>
      <c r="O25" s="4">
        <f t="shared" si="4"/>
        <v>1184.5233201083224</v>
      </c>
      <c r="P25" s="4">
        <f t="shared" si="4"/>
        <v>1187.3685533094058</v>
      </c>
      <c r="Q25" s="4">
        <f t="shared" si="4"/>
        <v>1190.2422388424998</v>
      </c>
      <c r="R25" s="4">
        <f t="shared" si="4"/>
        <v>1193.1446612309246</v>
      </c>
      <c r="S25" s="4">
        <f t="shared" si="4"/>
        <v>1196.0761078432338</v>
      </c>
      <c r="T25" s="4">
        <f t="shared" si="4"/>
        <v>1199.0368689216662</v>
      </c>
      <c r="U25" s="4">
        <f t="shared" si="4"/>
        <v>1202.0272376108828</v>
      </c>
      <c r="V25" s="4">
        <f t="shared" si="4"/>
        <v>1205.0475099869918</v>
      </c>
      <c r="W25" s="4">
        <f t="shared" si="4"/>
        <v>1058.0979850868616</v>
      </c>
      <c r="X25" s="4"/>
      <c r="Z25" s="34"/>
      <c r="AA25" s="34"/>
      <c r="AB25" s="34"/>
    </row>
    <row r="26" spans="1:28" x14ac:dyDescent="0.3">
      <c r="A26" t="s">
        <v>4</v>
      </c>
      <c r="B26" s="1"/>
      <c r="C26" s="6">
        <f>($B$5*0.05*((13-$B$10)/12))</f>
        <v>150</v>
      </c>
      <c r="D26" s="1">
        <f>$B$5*0.05</f>
        <v>900</v>
      </c>
      <c r="E26" s="1">
        <f t="shared" ref="E26:V26" si="5">$B$5*0.05</f>
        <v>900</v>
      </c>
      <c r="F26" s="1">
        <f t="shared" si="5"/>
        <v>900</v>
      </c>
      <c r="G26" s="1">
        <f t="shared" si="5"/>
        <v>900</v>
      </c>
      <c r="H26" s="1">
        <f t="shared" si="5"/>
        <v>900</v>
      </c>
      <c r="I26" s="1">
        <f t="shared" si="5"/>
        <v>900</v>
      </c>
      <c r="J26" s="1">
        <f t="shared" si="5"/>
        <v>900</v>
      </c>
      <c r="K26" s="1">
        <f t="shared" si="5"/>
        <v>900</v>
      </c>
      <c r="L26" s="1">
        <f t="shared" si="5"/>
        <v>900</v>
      </c>
      <c r="M26" s="1">
        <f t="shared" si="5"/>
        <v>900</v>
      </c>
      <c r="N26" s="1">
        <f t="shared" si="5"/>
        <v>900</v>
      </c>
      <c r="O26" s="1">
        <f t="shared" si="5"/>
        <v>900</v>
      </c>
      <c r="P26" s="1">
        <f t="shared" si="5"/>
        <v>900</v>
      </c>
      <c r="Q26" s="1">
        <f t="shared" si="5"/>
        <v>900</v>
      </c>
      <c r="R26" s="1">
        <f t="shared" si="5"/>
        <v>900</v>
      </c>
      <c r="S26" s="1">
        <f t="shared" si="5"/>
        <v>900</v>
      </c>
      <c r="T26" s="1">
        <f t="shared" si="5"/>
        <v>900</v>
      </c>
      <c r="U26" s="1">
        <f t="shared" si="5"/>
        <v>900</v>
      </c>
      <c r="V26" s="1">
        <f t="shared" si="5"/>
        <v>900</v>
      </c>
      <c r="W26" s="6">
        <f>($B$5*0.05*(($B$10-1)/12))</f>
        <v>750</v>
      </c>
      <c r="X26" s="7"/>
      <c r="Z26" s="34"/>
      <c r="AA26" s="34"/>
      <c r="AB26" s="34"/>
    </row>
    <row r="27" spans="1:28" x14ac:dyDescent="0.3">
      <c r="A27" t="s">
        <v>34</v>
      </c>
      <c r="B27" s="1"/>
      <c r="C27" s="28"/>
      <c r="D27" s="28"/>
      <c r="E27" s="28"/>
      <c r="F27" s="28"/>
      <c r="G27" s="28"/>
      <c r="H27" s="28"/>
      <c r="I27" s="28"/>
      <c r="J27" s="28"/>
      <c r="K27" s="28"/>
      <c r="L27" s="28"/>
      <c r="M27" s="28"/>
      <c r="N27" s="28"/>
      <c r="O27" s="28"/>
      <c r="P27" s="28"/>
      <c r="Q27" s="28"/>
      <c r="R27" s="28"/>
      <c r="S27" s="28"/>
      <c r="T27" s="28"/>
      <c r="U27" s="28"/>
      <c r="V27" s="28"/>
      <c r="W27" s="28"/>
      <c r="X27" s="7"/>
      <c r="Z27" s="22"/>
      <c r="AA27" s="22"/>
      <c r="AB27" s="22"/>
    </row>
    <row r="28" spans="1:28" x14ac:dyDescent="0.3">
      <c r="A28" t="s">
        <v>14</v>
      </c>
      <c r="B28" s="18">
        <v>125</v>
      </c>
      <c r="C28" s="1">
        <f t="shared" ref="C28:R29" si="6">B28*(1+$B$15/100)</f>
        <v>126.25</v>
      </c>
      <c r="D28" s="1">
        <f t="shared" si="6"/>
        <v>127.5125</v>
      </c>
      <c r="E28" s="1">
        <f t="shared" si="6"/>
        <v>128.78762499999999</v>
      </c>
      <c r="F28" s="1">
        <f t="shared" si="6"/>
        <v>130.07550125</v>
      </c>
      <c r="G28" s="1">
        <f t="shared" si="6"/>
        <v>131.37625626249999</v>
      </c>
      <c r="H28" s="1">
        <f t="shared" si="6"/>
        <v>132.69001882512498</v>
      </c>
      <c r="I28" s="1">
        <f t="shared" si="6"/>
        <v>134.01691901337622</v>
      </c>
      <c r="J28" s="1">
        <f t="shared" si="6"/>
        <v>135.35708820350999</v>
      </c>
      <c r="K28" s="1">
        <f t="shared" si="6"/>
        <v>136.7106590855451</v>
      </c>
      <c r="L28" s="1">
        <f t="shared" si="6"/>
        <v>138.07776567640056</v>
      </c>
      <c r="M28" s="1">
        <f t="shared" si="6"/>
        <v>139.45854333316456</v>
      </c>
      <c r="N28" s="1">
        <f t="shared" si="6"/>
        <v>140.85312876649621</v>
      </c>
      <c r="O28" s="1">
        <f t="shared" si="6"/>
        <v>142.26166005416118</v>
      </c>
      <c r="P28" s="1">
        <f t="shared" si="6"/>
        <v>143.68427665470278</v>
      </c>
      <c r="Q28" s="1">
        <f t="shared" si="6"/>
        <v>145.1211194212498</v>
      </c>
      <c r="R28" s="1">
        <f t="shared" si="6"/>
        <v>146.57233061546231</v>
      </c>
      <c r="S28" s="1">
        <f t="shared" ref="S28:W29" si="7">R28*(1+$B$15/100)</f>
        <v>148.03805392161692</v>
      </c>
      <c r="T28" s="1">
        <f t="shared" si="7"/>
        <v>149.51843446083308</v>
      </c>
      <c r="U28" s="1">
        <f t="shared" si="7"/>
        <v>151.01361880544141</v>
      </c>
      <c r="V28" s="1">
        <f t="shared" si="7"/>
        <v>152.52375499349583</v>
      </c>
      <c r="W28" s="1">
        <f t="shared" si="7"/>
        <v>154.04899254343078</v>
      </c>
      <c r="X28" s="1"/>
    </row>
    <row r="29" spans="1:28" x14ac:dyDescent="0.3">
      <c r="A29" t="s">
        <v>19</v>
      </c>
      <c r="B29" s="18">
        <v>125</v>
      </c>
      <c r="C29" s="1">
        <f t="shared" si="6"/>
        <v>126.25</v>
      </c>
      <c r="D29" s="1">
        <f t="shared" si="6"/>
        <v>127.5125</v>
      </c>
      <c r="E29" s="1">
        <f t="shared" si="6"/>
        <v>128.78762499999999</v>
      </c>
      <c r="F29" s="1">
        <f t="shared" si="6"/>
        <v>130.07550125</v>
      </c>
      <c r="G29" s="1">
        <f t="shared" si="6"/>
        <v>131.37625626249999</v>
      </c>
      <c r="H29" s="1">
        <f t="shared" si="6"/>
        <v>132.69001882512498</v>
      </c>
      <c r="I29" s="1">
        <f t="shared" si="6"/>
        <v>134.01691901337622</v>
      </c>
      <c r="J29" s="1">
        <f t="shared" si="6"/>
        <v>135.35708820350999</v>
      </c>
      <c r="K29" s="1">
        <f t="shared" si="6"/>
        <v>136.7106590855451</v>
      </c>
      <c r="L29" s="1">
        <f t="shared" si="6"/>
        <v>138.07776567640056</v>
      </c>
      <c r="M29" s="1">
        <f t="shared" si="6"/>
        <v>139.45854333316456</v>
      </c>
      <c r="N29" s="1">
        <f t="shared" si="6"/>
        <v>140.85312876649621</v>
      </c>
      <c r="O29" s="1">
        <f t="shared" si="6"/>
        <v>142.26166005416118</v>
      </c>
      <c r="P29" s="1">
        <f t="shared" si="6"/>
        <v>143.68427665470278</v>
      </c>
      <c r="Q29" s="1">
        <f t="shared" si="6"/>
        <v>145.1211194212498</v>
      </c>
      <c r="R29" s="1">
        <f t="shared" si="6"/>
        <v>146.57233061546231</v>
      </c>
      <c r="S29" s="1">
        <f t="shared" si="7"/>
        <v>148.03805392161692</v>
      </c>
      <c r="T29" s="1">
        <f t="shared" si="7"/>
        <v>149.51843446083308</v>
      </c>
      <c r="U29" s="1">
        <f t="shared" si="7"/>
        <v>151.01361880544141</v>
      </c>
      <c r="V29" s="1">
        <f t="shared" si="7"/>
        <v>152.52375499349583</v>
      </c>
      <c r="W29" s="1">
        <f t="shared" si="7"/>
        <v>154.04899254343078</v>
      </c>
      <c r="X29" s="1"/>
    </row>
    <row r="30" spans="1:28" x14ac:dyDescent="0.3">
      <c r="B30" s="1"/>
      <c r="C30" s="1"/>
      <c r="D30" s="1"/>
      <c r="E30" s="1"/>
      <c r="F30" s="1"/>
      <c r="G30" s="1"/>
      <c r="H30" s="1"/>
      <c r="I30" s="1"/>
      <c r="J30" s="1"/>
      <c r="K30" s="1"/>
      <c r="L30" s="1"/>
      <c r="M30" s="1"/>
      <c r="N30" s="1"/>
      <c r="O30" s="1"/>
      <c r="P30" s="1"/>
      <c r="Q30" s="1"/>
      <c r="R30" s="1"/>
      <c r="S30" s="1"/>
      <c r="T30" s="1"/>
      <c r="U30" s="1"/>
      <c r="V30" s="1"/>
      <c r="W30" s="1"/>
    </row>
    <row r="31" spans="1:28" x14ac:dyDescent="0.3">
      <c r="B31" s="1"/>
      <c r="C31" s="1"/>
      <c r="D31" s="1"/>
      <c r="E31" s="1"/>
      <c r="F31" s="1"/>
      <c r="G31" s="1"/>
      <c r="H31" s="1"/>
      <c r="I31" s="1"/>
      <c r="J31" s="1"/>
      <c r="K31" s="1"/>
      <c r="L31" s="1"/>
      <c r="M31" s="1"/>
      <c r="N31" s="1"/>
      <c r="O31" s="1"/>
      <c r="P31" s="1"/>
      <c r="Q31" s="1"/>
      <c r="R31" s="1"/>
      <c r="S31" s="1"/>
      <c r="T31" s="1"/>
      <c r="U31" s="1"/>
      <c r="V31" s="1"/>
      <c r="W31" s="1"/>
    </row>
    <row r="32" spans="1:28" x14ac:dyDescent="0.3">
      <c r="A32" s="2" t="s">
        <v>15</v>
      </c>
      <c r="B32" s="4"/>
      <c r="C32" s="11">
        <f t="shared" ref="C32:W32" si="8">C20-C25</f>
        <v>105.55762500000003</v>
      </c>
      <c r="D32" s="11">
        <f t="shared" si="8"/>
        <v>251.47849999999994</v>
      </c>
      <c r="E32" s="11">
        <f t="shared" si="8"/>
        <v>244.70873950000009</v>
      </c>
      <c r="F32" s="11">
        <f t="shared" si="8"/>
        <v>237.92613503150028</v>
      </c>
      <c r="G32" s="11">
        <f t="shared" si="8"/>
        <v>231.13039359390564</v>
      </c>
      <c r="H32" s="11">
        <f t="shared" si="8"/>
        <v>224.32121975029895</v>
      </c>
      <c r="I32" s="11">
        <f t="shared" si="8"/>
        <v>217.49831560159464</v>
      </c>
      <c r="J32" s="11">
        <f t="shared" si="8"/>
        <v>210.66138076044217</v>
      </c>
      <c r="K32" s="11">
        <f t="shared" si="8"/>
        <v>203.81011232486981</v>
      </c>
      <c r="L32" s="11">
        <f t="shared" si="8"/>
        <v>196.94420485167097</v>
      </c>
      <c r="M32" s="11">
        <f t="shared" si="8"/>
        <v>190.06335032952984</v>
      </c>
      <c r="N32" s="11">
        <f t="shared" si="8"/>
        <v>183.16723815187879</v>
      </c>
      <c r="O32" s="11">
        <f t="shared" si="8"/>
        <v>176.25555508949401</v>
      </c>
      <c r="P32" s="11">
        <f t="shared" si="8"/>
        <v>169.32798526281704</v>
      </c>
      <c r="Q32" s="11">
        <f t="shared" si="8"/>
        <v>162.38421011400646</v>
      </c>
      <c r="R32" s="11">
        <f t="shared" si="8"/>
        <v>155.42390837871221</v>
      </c>
      <c r="S32" s="11">
        <f t="shared" si="8"/>
        <v>148.44675605757402</v>
      </c>
      <c r="T32" s="11">
        <f t="shared" si="8"/>
        <v>141.45242638743935</v>
      </c>
      <c r="U32" s="11">
        <f t="shared" si="8"/>
        <v>134.44058981229546</v>
      </c>
      <c r="V32" s="11">
        <f t="shared" si="8"/>
        <v>127.41091395391686</v>
      </c>
      <c r="W32" s="11">
        <f t="shared" si="8"/>
        <v>270.36306358222441</v>
      </c>
      <c r="X32" s="11"/>
    </row>
    <row r="33" spans="1:24" x14ac:dyDescent="0.3">
      <c r="A33" t="s">
        <v>16</v>
      </c>
      <c r="C33" s="12">
        <f>C32</f>
        <v>105.55762500000003</v>
      </c>
      <c r="D33" s="12">
        <f>D32+C33</f>
        <v>357.03612499999997</v>
      </c>
      <c r="E33" s="12">
        <f t="shared" ref="E33:O33" si="9">E32+D33</f>
        <v>601.74486450000006</v>
      </c>
      <c r="F33" s="12">
        <f t="shared" si="9"/>
        <v>839.67099953150034</v>
      </c>
      <c r="G33" s="12">
        <f t="shared" si="9"/>
        <v>1070.8013931254059</v>
      </c>
      <c r="H33" s="12">
        <f t="shared" si="9"/>
        <v>1295.1226128757048</v>
      </c>
      <c r="I33" s="12">
        <f t="shared" si="9"/>
        <v>1512.6209284772995</v>
      </c>
      <c r="J33" s="12">
        <f t="shared" si="9"/>
        <v>1723.2823092377416</v>
      </c>
      <c r="K33" s="12">
        <f t="shared" si="9"/>
        <v>1927.0924215626114</v>
      </c>
      <c r="L33" s="12">
        <f t="shared" si="9"/>
        <v>2124.0366264142822</v>
      </c>
      <c r="M33" s="12">
        <f t="shared" si="9"/>
        <v>2314.099976743812</v>
      </c>
      <c r="N33" s="12">
        <f t="shared" si="9"/>
        <v>2497.2672148956908</v>
      </c>
      <c r="O33" s="12">
        <f t="shared" si="9"/>
        <v>2673.5227699851848</v>
      </c>
      <c r="P33" s="12">
        <f>P32+O33</f>
        <v>2842.8507552480019</v>
      </c>
      <c r="Q33" s="12">
        <f t="shared" ref="Q33:W33" si="10">Q32+P33</f>
        <v>3005.2349653620086</v>
      </c>
      <c r="R33" s="12">
        <f t="shared" si="10"/>
        <v>3160.658873740721</v>
      </c>
      <c r="S33" s="12">
        <f t="shared" si="10"/>
        <v>3309.105629798295</v>
      </c>
      <c r="T33" s="12">
        <f t="shared" si="10"/>
        <v>3450.5580561857341</v>
      </c>
      <c r="U33" s="12">
        <f t="shared" si="10"/>
        <v>3584.9986459980296</v>
      </c>
      <c r="V33" s="12">
        <f t="shared" si="10"/>
        <v>3712.4095599519464</v>
      </c>
      <c r="W33" s="30">
        <f t="shared" si="10"/>
        <v>3982.7726235341706</v>
      </c>
      <c r="X33" s="15"/>
    </row>
    <row r="35" spans="1:24" ht="28.8" x14ac:dyDescent="0.3">
      <c r="A35" s="29" t="s">
        <v>35</v>
      </c>
    </row>
    <row r="37" spans="1:24" x14ac:dyDescent="0.3">
      <c r="A37" s="13" t="s">
        <v>20</v>
      </c>
      <c r="B37" s="13"/>
      <c r="C37" s="13"/>
      <c r="D37" s="13"/>
      <c r="E37" s="13"/>
      <c r="F37" s="13"/>
      <c r="G37" s="13"/>
      <c r="H37" s="13"/>
      <c r="I37" s="13"/>
      <c r="J37" s="13"/>
      <c r="K37" s="13"/>
      <c r="L37" s="13"/>
      <c r="M37" s="13"/>
      <c r="N37" s="13"/>
      <c r="O37" s="13"/>
      <c r="P37" s="13"/>
      <c r="Q37" s="13"/>
      <c r="R37" s="13"/>
      <c r="S37" s="13"/>
      <c r="T37" s="13"/>
      <c r="U37" s="13"/>
      <c r="V37" s="13"/>
      <c r="W37" s="13"/>
    </row>
    <row r="38" spans="1:24" x14ac:dyDescent="0.3">
      <c r="A38" s="13" t="s">
        <v>18</v>
      </c>
      <c r="B38" s="13"/>
      <c r="C38" s="14">
        <f>($B$6*($B$8*(1-($B$11/100))*(1-($B$12/100)))*($B$13/100))*((12-$B$10)/12)</f>
        <v>52.25</v>
      </c>
      <c r="D38" s="14">
        <f>D40*(1-($B$11/100))*(1-($B$12/100))*(($B$13/100)+($B$14/100*C39))</f>
        <v>625.11900000000003</v>
      </c>
      <c r="E38" s="14">
        <f t="shared" ref="E38:W38" si="11">E40*(1-($B$11/100))*(1-($B$12/100))*(($B$13/100)+($B$14/100*D39))</f>
        <v>623.24364299999991</v>
      </c>
      <c r="F38" s="14">
        <f t="shared" si="11"/>
        <v>621.37391207099995</v>
      </c>
      <c r="G38" s="14">
        <f t="shared" si="11"/>
        <v>619.509790334787</v>
      </c>
      <c r="H38" s="14">
        <f t="shared" si="11"/>
        <v>617.65126096378253</v>
      </c>
      <c r="I38" s="14">
        <f t="shared" si="11"/>
        <v>615.79830718089124</v>
      </c>
      <c r="J38" s="14">
        <f t="shared" si="11"/>
        <v>613.95091225934857</v>
      </c>
      <c r="K38" s="14">
        <f t="shared" si="11"/>
        <v>612.10905952257053</v>
      </c>
      <c r="L38" s="14">
        <f t="shared" si="11"/>
        <v>610.27273234400286</v>
      </c>
      <c r="M38" s="14">
        <f t="shared" si="11"/>
        <v>608.44191414697093</v>
      </c>
      <c r="N38" s="14">
        <f t="shared" si="11"/>
        <v>606.61658840452992</v>
      </c>
      <c r="O38" s="14">
        <f t="shared" si="11"/>
        <v>604.79673863931635</v>
      </c>
      <c r="P38" s="14">
        <f t="shared" si="11"/>
        <v>602.98234842339832</v>
      </c>
      <c r="Q38" s="14">
        <f t="shared" si="11"/>
        <v>601.17340137812812</v>
      </c>
      <c r="R38" s="14">
        <f t="shared" si="11"/>
        <v>599.3698811739938</v>
      </c>
      <c r="S38" s="14">
        <f t="shared" si="11"/>
        <v>597.57177153047178</v>
      </c>
      <c r="T38" s="14">
        <f t="shared" si="11"/>
        <v>595.77905621588036</v>
      </c>
      <c r="U38" s="14">
        <f t="shared" si="11"/>
        <v>593.99171904723278</v>
      </c>
      <c r="V38" s="14">
        <f t="shared" si="11"/>
        <v>592.20974389009109</v>
      </c>
      <c r="W38" s="14">
        <f t="shared" si="11"/>
        <v>590.43311465842078</v>
      </c>
    </row>
    <row r="39" spans="1:24" x14ac:dyDescent="0.3">
      <c r="A39" s="13" t="s">
        <v>21</v>
      </c>
      <c r="B39" s="13"/>
      <c r="C39" s="13">
        <v>1</v>
      </c>
      <c r="D39" s="13">
        <v>2</v>
      </c>
      <c r="E39" s="13">
        <v>3</v>
      </c>
      <c r="F39" s="13">
        <v>4</v>
      </c>
      <c r="G39" s="13">
        <v>5</v>
      </c>
      <c r="H39" s="13">
        <v>6</v>
      </c>
      <c r="I39" s="13">
        <v>7</v>
      </c>
      <c r="J39" s="13">
        <v>8</v>
      </c>
      <c r="K39" s="13">
        <v>9</v>
      </c>
      <c r="L39" s="13">
        <v>10</v>
      </c>
      <c r="M39" s="13">
        <v>11</v>
      </c>
      <c r="N39" s="13">
        <v>12</v>
      </c>
      <c r="O39" s="13">
        <v>13</v>
      </c>
      <c r="P39" s="13">
        <v>14</v>
      </c>
      <c r="Q39" s="13">
        <v>15</v>
      </c>
      <c r="R39" s="13">
        <v>16</v>
      </c>
      <c r="S39" s="13">
        <v>17</v>
      </c>
      <c r="T39" s="13">
        <v>18</v>
      </c>
      <c r="U39" s="13">
        <v>19</v>
      </c>
      <c r="V39" s="13">
        <v>20</v>
      </c>
      <c r="W39" s="13">
        <v>21</v>
      </c>
    </row>
    <row r="40" spans="1:24" x14ac:dyDescent="0.3">
      <c r="A40" s="13" t="s">
        <v>29</v>
      </c>
      <c r="C40" s="13">
        <f>B6*B8</f>
        <v>14250</v>
      </c>
      <c r="D40" s="13">
        <f>C40*(1-($B$7/100))</f>
        <v>14207.25</v>
      </c>
      <c r="E40" s="13">
        <f t="shared" ref="E40:W40" si="12">D40*(1-($B$7/100))</f>
        <v>14164.62825</v>
      </c>
      <c r="F40" s="13">
        <f t="shared" si="12"/>
        <v>14122.13436525</v>
      </c>
      <c r="G40" s="13">
        <f t="shared" si="12"/>
        <v>14079.76796215425</v>
      </c>
      <c r="H40" s="13">
        <f t="shared" si="12"/>
        <v>14037.528658267787</v>
      </c>
      <c r="I40" s="13">
        <f t="shared" si="12"/>
        <v>13995.416072292985</v>
      </c>
      <c r="J40" s="13">
        <f t="shared" si="12"/>
        <v>13953.429824076105</v>
      </c>
      <c r="K40" s="13">
        <f t="shared" si="12"/>
        <v>13911.569534603877</v>
      </c>
      <c r="L40" s="13">
        <f t="shared" si="12"/>
        <v>13869.834826000066</v>
      </c>
      <c r="M40" s="13">
        <f t="shared" si="12"/>
        <v>13828.225321522066</v>
      </c>
      <c r="N40" s="13">
        <f t="shared" si="12"/>
        <v>13786.7406455575</v>
      </c>
      <c r="O40" s="13">
        <f t="shared" si="12"/>
        <v>13745.380423620827</v>
      </c>
      <c r="P40" s="13">
        <f t="shared" si="12"/>
        <v>13704.144282349964</v>
      </c>
      <c r="Q40" s="13">
        <f t="shared" si="12"/>
        <v>13663.031849502913</v>
      </c>
      <c r="R40" s="13">
        <f t="shared" si="12"/>
        <v>13622.042753954405</v>
      </c>
      <c r="S40" s="13">
        <f t="shared" si="12"/>
        <v>13581.176625692542</v>
      </c>
      <c r="T40" s="13">
        <f t="shared" si="12"/>
        <v>13540.433095815464</v>
      </c>
      <c r="U40" s="13">
        <f t="shared" si="12"/>
        <v>13499.811796528018</v>
      </c>
      <c r="V40" s="13">
        <f t="shared" si="12"/>
        <v>13459.312361138434</v>
      </c>
      <c r="W40" s="13">
        <f t="shared" si="12"/>
        <v>13418.93442405502</v>
      </c>
    </row>
  </sheetData>
  <mergeCells count="1">
    <mergeCell ref="Z20:AB26"/>
  </mergeCells>
  <pageMargins left="0.7" right="0.7" top="0.78740157499999996" bottom="0.78740157499999996"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Tabelle1</vt:lpstr>
      <vt:lpstr>Kalkulationstool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Seltmann</dc:creator>
  <cp:lastModifiedBy>Dell</cp:lastModifiedBy>
  <cp:lastPrinted>2014-11-23T18:09:34Z</cp:lastPrinted>
  <dcterms:created xsi:type="dcterms:W3CDTF">2014-10-20T19:46:21Z</dcterms:created>
  <dcterms:modified xsi:type="dcterms:W3CDTF">2021-10-29T09:46:59Z</dcterms:modified>
</cp:coreProperties>
</file>